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0" windowWidth="12240" windowHeight="3270" activeTab="0"/>
  </bookViews>
  <sheets>
    <sheet name="City" sheetId="1" r:id="rId1"/>
    <sheet name="Country" sheetId="2" r:id="rId2"/>
  </sheets>
  <definedNames>
    <definedName name="_xlnm.Print_Area" localSheetId="0">'City'!$A$5:$U$39</definedName>
    <definedName name="_xlnm.Print_Area" localSheetId="1">'Country'!$A$1:$U$29</definedName>
  </definedNames>
  <calcPr fullCalcOnLoad="1"/>
</workbook>
</file>

<file path=xl/sharedStrings.xml><?xml version="1.0" encoding="utf-8"?>
<sst xmlns="http://schemas.openxmlformats.org/spreadsheetml/2006/main" count="93" uniqueCount="52">
  <si>
    <t>Pm</t>
  </si>
  <si>
    <t>Pa</t>
  </si>
  <si>
    <t xml:space="preserve">Sm </t>
  </si>
  <si>
    <t>number of staff during the morning peak (typically between 10.00 am and 11.00 am), including visiting doctors;</t>
  </si>
  <si>
    <t xml:space="preserve">Sa </t>
  </si>
  <si>
    <t>number of staff during the afternoon peak (as during the nursing shift changeover, both morning and afternoon nursing shifts counted), including visiting doctors and medical research staff;</t>
  </si>
  <si>
    <t xml:space="preserve">Cpt </t>
  </si>
  <si>
    <t>coefficient of public transport provision – 0.9 if a public transport node (eg. bus/rail interchange) is located within 250 m from the facility boundary, otherwise 1.0;</t>
  </si>
  <si>
    <t xml:space="preserve">Bp </t>
  </si>
  <si>
    <t xml:space="preserve">Bm </t>
  </si>
  <si>
    <t xml:space="preserve">Bd </t>
  </si>
  <si>
    <t>number of beds or recliners for day patients;</t>
  </si>
  <si>
    <t xml:space="preserve">DSo </t>
  </si>
  <si>
    <t>number of effective full time doctors and specialists treating outpatients (including community and allied health, physiotherapy and imaging).</t>
  </si>
  <si>
    <t>Ssm</t>
  </si>
  <si>
    <t xml:space="preserve">Ssa </t>
  </si>
  <si>
    <t>number of medical and nursing students present during the morning peak;</t>
  </si>
  <si>
    <t>number of medical and nursing students present during the afternoon peak;</t>
  </si>
  <si>
    <t>Design for</t>
  </si>
  <si>
    <t>Psp = 0.01 (Bp+Bm)*+ 0.5 Bd</t>
  </si>
  <si>
    <t>* - (Bp+Bm) rounded up to the nearest hundred of beds</t>
  </si>
  <si>
    <t>staff and visitor parking spaces</t>
  </si>
  <si>
    <t>Required number of parking spaces during the morning peak;</t>
  </si>
  <si>
    <t>Required number of parking spaces during the afternoon peak;</t>
  </si>
  <si>
    <t>bicycle spaces</t>
  </si>
  <si>
    <t>motorcycle spaces</t>
  </si>
  <si>
    <t>Enter appropriate values into highlighted cells below.</t>
  </si>
  <si>
    <t>of them suitable for HRV</t>
  </si>
  <si>
    <t>Country conditions</t>
  </si>
  <si>
    <t>Car parking rate</t>
  </si>
  <si>
    <t>Morning</t>
  </si>
  <si>
    <t>Afternoon</t>
  </si>
  <si>
    <t xml:space="preserve">time restricted set down / pick up spaces </t>
  </si>
  <si>
    <t>loading bays,</t>
  </si>
  <si>
    <t>Pm = 0.9 Sm + 0.7 Ssm + 0.2 Bp + 0.3 Bm + 0.4 Bd + 1.5 DSo</t>
  </si>
  <si>
    <t>Pa =  0.9 Sa + 0.7 Ssa + 0.3 Bp + 0.4 Bm + 0.25 Bd + 1.5 DSo</t>
  </si>
  <si>
    <t>number of maternity and children beds;</t>
  </si>
  <si>
    <t>number of beds, all patients except maternity and children patients;</t>
  </si>
  <si>
    <t>Pm = 0.8 Cpt  Sm + 0.6 Ssm + 0.1 Bp + 0.2 Bm + 0.2 Bd + 1.3 DSo</t>
  </si>
  <si>
    <t>Pa =  0.8 Cpt  Sa + 0.6 Ssa + 0.2 Bp + 0.3 Bm + 0.15 Bd + 1.0 DSo</t>
  </si>
  <si>
    <t>Design Guidelines for Hospitals and Day Procedure Centres</t>
  </si>
  <si>
    <t>Carparking Calculator for City Conditions</t>
  </si>
  <si>
    <t>Design to these numbers</t>
  </si>
  <si>
    <t>1- Data Input- Enter the requested numbers in this table</t>
  </si>
  <si>
    <t>2- Data Output- This table provides a guide for the number of parking spaces required</t>
  </si>
  <si>
    <t>Data type required</t>
  </si>
  <si>
    <t>Code</t>
  </si>
  <si>
    <t>Traffic and Carparking</t>
  </si>
  <si>
    <t>for the Department of Human Services (DHS), Victoria</t>
  </si>
  <si>
    <t xml:space="preserve">Prepared by Health Projects International Pty Ltd (HPI) </t>
  </si>
  <si>
    <t>Issue 1</t>
  </si>
  <si>
    <t>November 2004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</si>
</sst>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8"/>
      <name val="Arial"/>
      <family val="0"/>
    </font>
    <font>
      <sz val="16"/>
      <color indexed="23"/>
      <name val="Impact"/>
      <family val="2"/>
    </font>
    <font>
      <sz val="16"/>
      <color indexed="8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0" xfId="0" applyFill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2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7" fontId="0" fillId="0" borderId="0" xfId="0" applyNumberFormat="1" applyAlignment="1" quotePrefix="1">
      <alignment/>
    </xf>
    <xf numFmtId="164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8</xdr:row>
      <xdr:rowOff>47625</xdr:rowOff>
    </xdr:from>
    <xdr:to>
      <xdr:col>2</xdr:col>
      <xdr:colOff>419100</xdr:colOff>
      <xdr:row>10</xdr:row>
      <xdr:rowOff>9525</xdr:rowOff>
    </xdr:to>
    <xdr:sp>
      <xdr:nvSpPr>
        <xdr:cNvPr id="1" name="Line 3"/>
        <xdr:cNvSpPr>
          <a:spLocks/>
        </xdr:cNvSpPr>
      </xdr:nvSpPr>
      <xdr:spPr>
        <a:xfrm>
          <a:off x="1819275" y="1781175"/>
          <a:ext cx="0" cy="2857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27</xdr:row>
      <xdr:rowOff>38100</xdr:rowOff>
    </xdr:from>
    <xdr:to>
      <xdr:col>7</xdr:col>
      <xdr:colOff>314325</xdr:colOff>
      <xdr:row>28</xdr:row>
      <xdr:rowOff>161925</xdr:rowOff>
    </xdr:to>
    <xdr:sp>
      <xdr:nvSpPr>
        <xdr:cNvPr id="2" name="Line 4"/>
        <xdr:cNvSpPr>
          <a:spLocks/>
        </xdr:cNvSpPr>
      </xdr:nvSpPr>
      <xdr:spPr>
        <a:xfrm>
          <a:off x="4924425" y="4905375"/>
          <a:ext cx="0" cy="2857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3</xdr:row>
      <xdr:rowOff>47625</xdr:rowOff>
    </xdr:from>
    <xdr:to>
      <xdr:col>2</xdr:col>
      <xdr:colOff>438150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57350" y="571500"/>
          <a:ext cx="0" cy="2857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SheetLayoutView="100" workbookViewId="0" topLeftCell="A1">
      <selection activeCell="G2" sqref="G2"/>
    </sheetView>
  </sheetViews>
  <sheetFormatPr defaultColWidth="9.140625" defaultRowHeight="12.75"/>
  <cols>
    <col min="1" max="1" width="10.421875" style="0" customWidth="1"/>
    <col min="2" max="2" width="10.57421875" style="0" customWidth="1"/>
    <col min="3" max="3" width="11.57421875" style="0" customWidth="1"/>
  </cols>
  <sheetData>
    <row r="1" ht="21">
      <c r="A1" s="50" t="s">
        <v>40</v>
      </c>
    </row>
    <row r="2" ht="21">
      <c r="A2" s="50" t="s">
        <v>47</v>
      </c>
    </row>
    <row r="4" ht="21">
      <c r="A4" s="51" t="s">
        <v>41</v>
      </c>
    </row>
    <row r="5" ht="15.75">
      <c r="A5" s="22"/>
    </row>
    <row r="6" ht="15.75">
      <c r="A6" s="49" t="s">
        <v>43</v>
      </c>
    </row>
    <row r="7" ht="15.75">
      <c r="A7" s="49"/>
    </row>
    <row r="8" ht="13.5" thickBot="1">
      <c r="C8" s="3" t="s">
        <v>26</v>
      </c>
    </row>
    <row r="9" spans="1:18" ht="12.75">
      <c r="A9" s="62" t="s">
        <v>29</v>
      </c>
      <c r="B9" s="63"/>
      <c r="C9" s="24"/>
      <c r="D9" s="67" t="s">
        <v>46</v>
      </c>
      <c r="E9" s="38"/>
      <c r="F9" s="39"/>
      <c r="G9" s="39"/>
      <c r="H9" s="39"/>
      <c r="I9" s="61" t="s">
        <v>45</v>
      </c>
      <c r="J9" s="39"/>
      <c r="K9" s="39"/>
      <c r="L9" s="39"/>
      <c r="M9" s="39"/>
      <c r="N9" s="39"/>
      <c r="O9" s="39"/>
      <c r="P9" s="39"/>
      <c r="Q9" s="39"/>
      <c r="R9" s="40"/>
    </row>
    <row r="10" spans="1:18" ht="12.75">
      <c r="A10" s="64" t="s">
        <v>30</v>
      </c>
      <c r="B10" s="65" t="s">
        <v>31</v>
      </c>
      <c r="C10" s="27"/>
      <c r="D10" s="66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</row>
    <row r="11" spans="1:18" ht="12.75">
      <c r="A11" s="52">
        <v>0.8</v>
      </c>
      <c r="B11" s="17"/>
      <c r="C11" s="68">
        <v>100</v>
      </c>
      <c r="D11" s="1" t="s">
        <v>2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53"/>
    </row>
    <row r="12" spans="1:18" ht="12.75">
      <c r="A12" s="54"/>
      <c r="B12" s="18">
        <v>0.8</v>
      </c>
      <c r="C12" s="68">
        <v>100</v>
      </c>
      <c r="D12" s="1" t="s">
        <v>4</v>
      </c>
      <c r="E12" s="36" t="s">
        <v>5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53"/>
    </row>
    <row r="13" spans="1:18" ht="12.75">
      <c r="A13" s="54">
        <v>0.6</v>
      </c>
      <c r="B13" s="18"/>
      <c r="C13" s="68">
        <v>20</v>
      </c>
      <c r="D13" s="1" t="s">
        <v>14</v>
      </c>
      <c r="E13" s="36" t="s">
        <v>16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53"/>
    </row>
    <row r="14" spans="1:18" ht="12.75">
      <c r="A14" s="54"/>
      <c r="B14" s="18">
        <v>0.6</v>
      </c>
      <c r="C14" s="68">
        <v>20</v>
      </c>
      <c r="D14" s="1" t="s">
        <v>15</v>
      </c>
      <c r="E14" s="36" t="s">
        <v>17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53"/>
    </row>
    <row r="15" spans="1:18" ht="12.75">
      <c r="A15" s="71">
        <v>1</v>
      </c>
      <c r="B15" s="18">
        <f>+A15</f>
        <v>1</v>
      </c>
      <c r="C15" s="65"/>
      <c r="D15" s="1" t="s">
        <v>6</v>
      </c>
      <c r="E15" s="36" t="s">
        <v>7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53"/>
    </row>
    <row r="16" spans="1:18" ht="12.75">
      <c r="A16" s="54">
        <v>0.1</v>
      </c>
      <c r="B16" s="18">
        <v>0.2</v>
      </c>
      <c r="C16" s="68">
        <v>50</v>
      </c>
      <c r="D16" s="1" t="s">
        <v>8</v>
      </c>
      <c r="E16" s="36" t="s">
        <v>37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53"/>
    </row>
    <row r="17" spans="1:18" ht="12.75">
      <c r="A17" s="54">
        <v>0.2</v>
      </c>
      <c r="B17" s="18">
        <v>0.3</v>
      </c>
      <c r="C17" s="68">
        <v>20</v>
      </c>
      <c r="D17" s="1" t="s">
        <v>9</v>
      </c>
      <c r="E17" s="36" t="s">
        <v>36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53"/>
    </row>
    <row r="18" spans="1:18" ht="12.75">
      <c r="A18" s="54">
        <v>0.2</v>
      </c>
      <c r="B18" s="21">
        <v>0.15</v>
      </c>
      <c r="C18" s="68">
        <v>20</v>
      </c>
      <c r="D18" s="1" t="s">
        <v>10</v>
      </c>
      <c r="E18" s="36" t="s">
        <v>11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53"/>
    </row>
    <row r="19" spans="1:18" ht="13.5" thickBot="1">
      <c r="A19" s="55">
        <v>1.3</v>
      </c>
      <c r="B19" s="56">
        <v>1</v>
      </c>
      <c r="C19" s="69">
        <v>10</v>
      </c>
      <c r="D19" s="57" t="s">
        <v>12</v>
      </c>
      <c r="E19" s="58" t="s">
        <v>13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</row>
    <row r="20" spans="1:18" ht="12.75">
      <c r="A20" s="44"/>
      <c r="B20" s="44"/>
      <c r="C20" s="47"/>
      <c r="D20" s="45"/>
      <c r="E20" s="4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5.75">
      <c r="A21" s="49" t="s">
        <v>44</v>
      </c>
      <c r="B21" s="48"/>
      <c r="C21" s="47"/>
      <c r="D21" s="45"/>
      <c r="E21" s="4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ht="13.5" thickBot="1"/>
    <row r="23" spans="1:15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</row>
    <row r="24" spans="1:15" ht="12.75">
      <c r="A24" s="26" t="s">
        <v>38</v>
      </c>
      <c r="B24" s="27"/>
      <c r="C24" s="27"/>
      <c r="D24" s="27"/>
      <c r="E24" s="27"/>
      <c r="F24" s="27"/>
      <c r="G24" s="27"/>
      <c r="H24" s="28">
        <f>+ROUNDUP($A$11*$A$15*$C$11+$A$13*$C$13+$A$16*$C$16+$A$17*$B$17+$A$18*$C$18+$A$19*$C$19,0)</f>
        <v>115</v>
      </c>
      <c r="I24" s="27" t="s">
        <v>22</v>
      </c>
      <c r="J24" s="27"/>
      <c r="K24" s="27"/>
      <c r="L24" s="27"/>
      <c r="M24" s="27"/>
      <c r="N24" s="27"/>
      <c r="O24" s="29" t="s">
        <v>0</v>
      </c>
    </row>
    <row r="25" spans="1:15" ht="12.75">
      <c r="A25" s="26" t="s">
        <v>39</v>
      </c>
      <c r="B25" s="27"/>
      <c r="C25" s="27"/>
      <c r="D25" s="27"/>
      <c r="E25" s="27"/>
      <c r="F25" s="27"/>
      <c r="G25" s="27"/>
      <c r="H25" s="28">
        <f>+ROUNDUP($B$12*$C$12*$B$15+$B$14*$C$14+$B$16*$C$16+$B$17*$C$17+$B$18*$C$18+$B$19*$C$19,0)</f>
        <v>121</v>
      </c>
      <c r="I25" s="27" t="s">
        <v>23</v>
      </c>
      <c r="J25" s="27"/>
      <c r="K25" s="27"/>
      <c r="L25" s="27"/>
      <c r="M25" s="27"/>
      <c r="N25" s="27"/>
      <c r="O25" s="29" t="s">
        <v>1</v>
      </c>
    </row>
    <row r="26" spans="1:15" ht="12.75">
      <c r="A26" s="26"/>
      <c r="B26" s="27"/>
      <c r="C26" s="27"/>
      <c r="D26" s="27"/>
      <c r="E26" s="27"/>
      <c r="F26" s="27"/>
      <c r="G26" s="27"/>
      <c r="H26" s="28"/>
      <c r="I26" s="27"/>
      <c r="J26" s="27"/>
      <c r="K26" s="27"/>
      <c r="L26" s="27"/>
      <c r="M26" s="27"/>
      <c r="N26" s="27"/>
      <c r="O26" s="29"/>
    </row>
    <row r="27" spans="1:15" ht="12.75">
      <c r="A27" s="26"/>
      <c r="B27" s="27"/>
      <c r="C27" s="27"/>
      <c r="D27" s="27"/>
      <c r="E27" s="27"/>
      <c r="F27" s="27"/>
      <c r="G27" s="27"/>
      <c r="H27" s="3" t="s">
        <v>42</v>
      </c>
      <c r="I27" s="27"/>
      <c r="J27" s="27"/>
      <c r="K27" s="27"/>
      <c r="L27" s="27"/>
      <c r="M27" s="27"/>
      <c r="N27" s="27"/>
      <c r="O27" s="29"/>
    </row>
    <row r="28" spans="1:15" ht="12.75">
      <c r="A28" s="26"/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9"/>
    </row>
    <row r="29" spans="1:15" ht="13.5" thickBot="1">
      <c r="A29" s="26"/>
      <c r="B29" s="27"/>
      <c r="C29" s="27"/>
      <c r="D29" s="27"/>
      <c r="E29" s="27"/>
      <c r="F29" s="27"/>
      <c r="G29" s="27"/>
      <c r="H29" s="28"/>
      <c r="I29" s="27"/>
      <c r="J29" s="27"/>
      <c r="K29" s="27"/>
      <c r="L29" s="27"/>
      <c r="M29" s="27"/>
      <c r="N29" s="27"/>
      <c r="O29" s="29"/>
    </row>
    <row r="30" spans="1:15" ht="13.5" thickBot="1">
      <c r="A30" s="26"/>
      <c r="B30" s="27"/>
      <c r="C30" s="27"/>
      <c r="D30" s="27"/>
      <c r="E30" s="27"/>
      <c r="F30" s="27"/>
      <c r="G30" s="4" t="s">
        <v>18</v>
      </c>
      <c r="H30" s="5">
        <f>MAX(H24:H25)</f>
        <v>121</v>
      </c>
      <c r="I30" s="6" t="s">
        <v>21</v>
      </c>
      <c r="J30" s="6"/>
      <c r="K30" s="6"/>
      <c r="L30" s="6"/>
      <c r="M30" s="7"/>
      <c r="N30" s="27"/>
      <c r="O30" s="29"/>
    </row>
    <row r="31" spans="1:15" ht="13.5" thickBo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9"/>
    </row>
    <row r="32" spans="1:15" ht="13.5" thickBot="1">
      <c r="A32" s="26" t="s">
        <v>19</v>
      </c>
      <c r="B32" s="27"/>
      <c r="C32" s="27"/>
      <c r="D32" s="27"/>
      <c r="E32" s="27"/>
      <c r="F32" s="27"/>
      <c r="G32" s="4" t="s">
        <v>18</v>
      </c>
      <c r="H32" s="5">
        <f>0.01*ROUNDUP(($C$16+$C$17),-2)+0.5*$C$18</f>
        <v>11</v>
      </c>
      <c r="I32" s="6" t="s">
        <v>32</v>
      </c>
      <c r="J32" s="6"/>
      <c r="K32" s="6"/>
      <c r="L32" s="6"/>
      <c r="M32" s="7"/>
      <c r="N32" s="27"/>
      <c r="O32" s="29"/>
    </row>
    <row r="33" spans="1:15" ht="13.5" thickBot="1">
      <c r="A33" s="26"/>
      <c r="B33" s="27" t="s">
        <v>20</v>
      </c>
      <c r="C33" s="27"/>
      <c r="D33" s="27"/>
      <c r="E33" s="27"/>
      <c r="F33" s="27"/>
      <c r="G33" s="27"/>
      <c r="H33" s="30"/>
      <c r="I33" s="27"/>
      <c r="J33" s="27"/>
      <c r="K33" s="27"/>
      <c r="L33" s="27"/>
      <c r="M33" s="27"/>
      <c r="N33" s="27"/>
      <c r="O33" s="29"/>
    </row>
    <row r="34" spans="1:15" ht="12.75">
      <c r="A34" s="26"/>
      <c r="B34" s="27"/>
      <c r="C34" s="27"/>
      <c r="D34" s="27"/>
      <c r="E34" s="27"/>
      <c r="F34" s="27"/>
      <c r="G34" s="8" t="s">
        <v>18</v>
      </c>
      <c r="H34" s="9">
        <f>IF($H$30&lt;100,ROUNDUP($H$30/5,0),(100/5+IF($H$30-100&gt;0,ROUNDUP($H$30-100,-2)*0.02,0)))</f>
        <v>22</v>
      </c>
      <c r="I34" s="10" t="s">
        <v>24</v>
      </c>
      <c r="J34" s="10"/>
      <c r="K34" s="10"/>
      <c r="L34" s="10"/>
      <c r="M34" s="11"/>
      <c r="N34" s="27"/>
      <c r="O34" s="29"/>
    </row>
    <row r="35" spans="1:15" ht="13.5" thickBot="1">
      <c r="A35" s="26"/>
      <c r="B35" s="27"/>
      <c r="C35" s="27"/>
      <c r="D35" s="27"/>
      <c r="E35" s="27"/>
      <c r="F35" s="27"/>
      <c r="G35" s="12"/>
      <c r="H35" s="13">
        <f>ROUNDUP(IF($H$30&lt;100,ROUNDUP($H$30/15,0),(100/15+IF($H$30-100&gt;0,ROUNDUP($H$30-100,-2)*0.01,0))),0)</f>
        <v>8</v>
      </c>
      <c r="I35" s="14" t="s">
        <v>25</v>
      </c>
      <c r="J35" s="14"/>
      <c r="K35" s="14"/>
      <c r="L35" s="14"/>
      <c r="M35" s="15"/>
      <c r="N35" s="27"/>
      <c r="O35" s="29"/>
    </row>
    <row r="36" spans="1:15" ht="13.5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/>
    </row>
    <row r="37" spans="1:15" ht="12.75">
      <c r="A37" s="26"/>
      <c r="B37" s="27"/>
      <c r="C37" s="27"/>
      <c r="D37" s="27"/>
      <c r="E37" s="27"/>
      <c r="F37" s="27"/>
      <c r="G37" s="8" t="s">
        <v>18</v>
      </c>
      <c r="H37" s="9">
        <f>3+IF(C16+C17-100&gt;0,ROUNDUP(C16+C17-100,-2)*0.01,0)</f>
        <v>3</v>
      </c>
      <c r="I37" s="10" t="s">
        <v>33</v>
      </c>
      <c r="J37" s="10"/>
      <c r="K37" s="10"/>
      <c r="L37" s="10"/>
      <c r="M37" s="11"/>
      <c r="N37" s="27"/>
      <c r="O37" s="29"/>
    </row>
    <row r="38" spans="1:15" ht="13.5" thickBot="1">
      <c r="A38" s="26"/>
      <c r="B38" s="27"/>
      <c r="C38" s="27"/>
      <c r="D38" s="27"/>
      <c r="E38" s="27"/>
      <c r="F38" s="27"/>
      <c r="G38" s="12"/>
      <c r="H38" s="13">
        <f>+ROUND(H37/2,0)</f>
        <v>2</v>
      </c>
      <c r="I38" s="14" t="s">
        <v>27</v>
      </c>
      <c r="J38" s="14"/>
      <c r="K38" s="14"/>
      <c r="L38" s="14"/>
      <c r="M38" s="15"/>
      <c r="N38" s="27"/>
      <c r="O38" s="29"/>
    </row>
    <row r="39" spans="1:15" ht="13.5" thickBo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1" spans="1:7" ht="12.75">
      <c r="A41" t="s">
        <v>49</v>
      </c>
      <c r="G41" t="s">
        <v>50</v>
      </c>
    </row>
    <row r="42" spans="1:7" ht="12.75">
      <c r="A42" t="s">
        <v>48</v>
      </c>
      <c r="G42" s="70" t="s">
        <v>51</v>
      </c>
    </row>
  </sheetData>
  <mergeCells count="1">
    <mergeCell ref="A9:B9"/>
  </mergeCells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selection activeCell="D12" sqref="D12"/>
    </sheetView>
  </sheetViews>
  <sheetFormatPr defaultColWidth="9.140625" defaultRowHeight="12.75"/>
  <cols>
    <col min="3" max="3" width="11.57421875" style="0" customWidth="1"/>
  </cols>
  <sheetData>
    <row r="1" ht="15.75">
      <c r="A1" s="22" t="s">
        <v>28</v>
      </c>
    </row>
    <row r="3" ht="12.75">
      <c r="C3" s="3" t="s">
        <v>26</v>
      </c>
    </row>
    <row r="4" spans="1:2" ht="12.75">
      <c r="A4" s="34" t="s">
        <v>29</v>
      </c>
      <c r="B4" s="35"/>
    </row>
    <row r="5" spans="1:2" ht="12.75">
      <c r="A5" s="1" t="s">
        <v>30</v>
      </c>
      <c r="B5" s="1" t="s">
        <v>31</v>
      </c>
    </row>
    <row r="6" spans="1:5" ht="12.75">
      <c r="A6" s="17">
        <v>0.9</v>
      </c>
      <c r="B6" s="17"/>
      <c r="C6" s="16">
        <v>100</v>
      </c>
      <c r="D6" s="2" t="s">
        <v>2</v>
      </c>
      <c r="E6" t="s">
        <v>3</v>
      </c>
    </row>
    <row r="7" spans="1:5" ht="12.75">
      <c r="A7" s="18"/>
      <c r="B7" s="18">
        <v>0.9</v>
      </c>
      <c r="C7" s="16">
        <v>100</v>
      </c>
      <c r="D7" s="2" t="s">
        <v>4</v>
      </c>
      <c r="E7" t="s">
        <v>5</v>
      </c>
    </row>
    <row r="8" spans="1:5" ht="12.75">
      <c r="A8" s="18">
        <v>0.7</v>
      </c>
      <c r="B8" s="18"/>
      <c r="C8" s="16">
        <v>20</v>
      </c>
      <c r="D8" s="2" t="s">
        <v>14</v>
      </c>
      <c r="E8" t="s">
        <v>16</v>
      </c>
    </row>
    <row r="9" spans="1:5" ht="12.75">
      <c r="A9" s="18"/>
      <c r="B9" s="18">
        <v>0.7</v>
      </c>
      <c r="C9" s="16">
        <v>20</v>
      </c>
      <c r="D9" s="2" t="s">
        <v>15</v>
      </c>
      <c r="E9" t="s">
        <v>17</v>
      </c>
    </row>
    <row r="10" spans="1:5" ht="12.75">
      <c r="A10" s="19">
        <v>1</v>
      </c>
      <c r="B10" s="18">
        <f>+A10</f>
        <v>1</v>
      </c>
      <c r="C10" s="2"/>
      <c r="D10" s="2" t="s">
        <v>6</v>
      </c>
      <c r="E10" t="s">
        <v>7</v>
      </c>
    </row>
    <row r="11" spans="1:5" ht="12.75">
      <c r="A11" s="18">
        <v>0.2</v>
      </c>
      <c r="B11" s="18">
        <v>0.3</v>
      </c>
      <c r="C11" s="16">
        <v>50</v>
      </c>
      <c r="D11" s="2" t="s">
        <v>8</v>
      </c>
      <c r="E11" t="s">
        <v>37</v>
      </c>
    </row>
    <row r="12" spans="1:5" ht="12.75">
      <c r="A12" s="18">
        <v>0.3</v>
      </c>
      <c r="B12" s="18">
        <v>0.4</v>
      </c>
      <c r="C12" s="16">
        <v>20</v>
      </c>
      <c r="D12" s="2" t="s">
        <v>9</v>
      </c>
      <c r="E12" t="s">
        <v>36</v>
      </c>
    </row>
    <row r="13" spans="1:5" ht="12.75">
      <c r="A13" s="18">
        <v>0.4</v>
      </c>
      <c r="B13" s="18">
        <v>0.25</v>
      </c>
      <c r="C13" s="16">
        <v>20</v>
      </c>
      <c r="D13" s="2" t="s">
        <v>10</v>
      </c>
      <c r="E13" t="s">
        <v>11</v>
      </c>
    </row>
    <row r="14" spans="1:5" ht="12.75">
      <c r="A14" s="20">
        <v>1.5</v>
      </c>
      <c r="B14" s="20">
        <v>1.5</v>
      </c>
      <c r="C14" s="16">
        <v>10</v>
      </c>
      <c r="D14" s="2" t="s">
        <v>12</v>
      </c>
      <c r="E14" t="s">
        <v>13</v>
      </c>
    </row>
    <row r="15" ht="13.5" thickBot="1"/>
    <row r="16" spans="1:15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2.75">
      <c r="A17" s="26" t="s">
        <v>34</v>
      </c>
      <c r="B17" s="27"/>
      <c r="C17" s="27"/>
      <c r="D17" s="27"/>
      <c r="E17" s="27"/>
      <c r="F17" s="27"/>
      <c r="G17" s="27"/>
      <c r="H17" s="28">
        <f>+ROUNDUP($A$6*$A$10*$C$6+$A$8*$C$8+$A$11*$C$11+$A$12*$B$12+$A$13*$C$13+$A$14*$C$14,0)</f>
        <v>138</v>
      </c>
      <c r="I17" s="27" t="s">
        <v>22</v>
      </c>
      <c r="J17" s="27"/>
      <c r="K17" s="27"/>
      <c r="L17" s="27"/>
      <c r="M17" s="27"/>
      <c r="N17" s="27"/>
      <c r="O17" s="29" t="s">
        <v>0</v>
      </c>
    </row>
    <row r="18" spans="1:15" ht="13.5" thickBot="1">
      <c r="A18" s="26" t="s">
        <v>35</v>
      </c>
      <c r="B18" s="27"/>
      <c r="C18" s="27"/>
      <c r="D18" s="27"/>
      <c r="E18" s="27"/>
      <c r="F18" s="27"/>
      <c r="G18" s="27"/>
      <c r="H18" s="28">
        <f>+ROUNDUP($B$7*$C$7*$B$10+$B$9*$C$9+$B$11*$C$11+$B$12*$C$12+$B$13*$C$13+$B$14*$C$14,0)</f>
        <v>147</v>
      </c>
      <c r="I18" s="27" t="s">
        <v>23</v>
      </c>
      <c r="J18" s="27"/>
      <c r="K18" s="27"/>
      <c r="L18" s="27"/>
      <c r="M18" s="27"/>
      <c r="N18" s="27"/>
      <c r="O18" s="29" t="s">
        <v>1</v>
      </c>
    </row>
    <row r="19" spans="1:15" ht="13.5" thickBot="1">
      <c r="A19" s="26"/>
      <c r="B19" s="27"/>
      <c r="C19" s="27"/>
      <c r="D19" s="27"/>
      <c r="E19" s="27"/>
      <c r="F19" s="27"/>
      <c r="G19" s="4" t="s">
        <v>18</v>
      </c>
      <c r="H19" s="5">
        <f>MAX(H17:H18)</f>
        <v>147</v>
      </c>
      <c r="I19" s="6" t="s">
        <v>21</v>
      </c>
      <c r="J19" s="6"/>
      <c r="K19" s="7"/>
      <c r="L19" s="27"/>
      <c r="M19" s="27"/>
      <c r="N19" s="27"/>
      <c r="O19" s="29"/>
    </row>
    <row r="20" spans="1:15" ht="13.5" thickBo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/>
    </row>
    <row r="21" spans="1:15" ht="13.5" thickBot="1">
      <c r="A21" s="26" t="s">
        <v>19</v>
      </c>
      <c r="B21" s="27"/>
      <c r="C21" s="27"/>
      <c r="D21" s="27"/>
      <c r="E21" s="27"/>
      <c r="F21" s="27"/>
      <c r="G21" s="4" t="s">
        <v>18</v>
      </c>
      <c r="H21" s="5">
        <f>0.01*ROUNDUP(($C$11+$C$12),-2)+0.5*$C$13</f>
        <v>11</v>
      </c>
      <c r="I21" s="6" t="s">
        <v>32</v>
      </c>
      <c r="J21" s="6"/>
      <c r="K21" s="6"/>
      <c r="L21" s="6"/>
      <c r="M21" s="7"/>
      <c r="N21" s="27"/>
      <c r="O21" s="29"/>
    </row>
    <row r="22" spans="1:15" ht="13.5" thickBot="1">
      <c r="A22" s="26"/>
      <c r="B22" s="27" t="s">
        <v>20</v>
      </c>
      <c r="C22" s="27"/>
      <c r="D22" s="27"/>
      <c r="E22" s="27"/>
      <c r="F22" s="27"/>
      <c r="G22" s="27"/>
      <c r="H22" s="30"/>
      <c r="I22" s="27"/>
      <c r="J22" s="27"/>
      <c r="K22" s="27"/>
      <c r="L22" s="27"/>
      <c r="M22" s="27"/>
      <c r="N22" s="27"/>
      <c r="O22" s="29"/>
    </row>
    <row r="23" spans="1:15" ht="12.75">
      <c r="A23" s="26"/>
      <c r="B23" s="27"/>
      <c r="C23" s="27"/>
      <c r="D23" s="27"/>
      <c r="E23" s="27"/>
      <c r="F23" s="27"/>
      <c r="G23" s="8" t="s">
        <v>18</v>
      </c>
      <c r="H23" s="9">
        <f>IF($H$19&lt;100,ROUNDUP($H$19/5,0),(100/5+IF($H$19-100&gt;0,ROUNDUP($H$19-100,-2)*0.02,0)))</f>
        <v>22</v>
      </c>
      <c r="I23" s="10" t="s">
        <v>24</v>
      </c>
      <c r="J23" s="10"/>
      <c r="K23" s="11"/>
      <c r="L23" s="27"/>
      <c r="M23" s="27"/>
      <c r="N23" s="27"/>
      <c r="O23" s="29"/>
    </row>
    <row r="24" spans="1:15" ht="13.5" thickBot="1">
      <c r="A24" s="26"/>
      <c r="B24" s="27"/>
      <c r="C24" s="27"/>
      <c r="D24" s="27"/>
      <c r="E24" s="27"/>
      <c r="F24" s="27"/>
      <c r="G24" s="12"/>
      <c r="H24" s="13">
        <f>ROUNDUP(IF($H$19&lt;100,ROUNDUP($H$19/15,0),(100/15+IF($H$19-100&gt;0,ROUNDUP($H$19-100,-2)*0.01,0))),0)</f>
        <v>8</v>
      </c>
      <c r="I24" s="14" t="s">
        <v>25</v>
      </c>
      <c r="J24" s="14"/>
      <c r="K24" s="15"/>
      <c r="L24" s="27"/>
      <c r="M24" s="27"/>
      <c r="N24" s="27"/>
      <c r="O24" s="29"/>
    </row>
    <row r="25" spans="1:15" ht="13.5" thickBo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/>
    </row>
    <row r="26" spans="1:15" ht="12.75">
      <c r="A26" s="26"/>
      <c r="B26" s="27"/>
      <c r="C26" s="27"/>
      <c r="D26" s="27"/>
      <c r="E26" s="27"/>
      <c r="F26" s="27"/>
      <c r="G26" s="8" t="s">
        <v>18</v>
      </c>
      <c r="H26" s="9">
        <f>3+IF(C11+C12-100&gt;0,ROUNDUP(C11+C12-100,-2)*0.01,0)</f>
        <v>3</v>
      </c>
      <c r="I26" s="10" t="s">
        <v>33</v>
      </c>
      <c r="J26" s="10"/>
      <c r="K26" s="11"/>
      <c r="L26" s="27"/>
      <c r="M26" s="27"/>
      <c r="N26" s="27"/>
      <c r="O26" s="29"/>
    </row>
    <row r="27" spans="1:15" ht="13.5" thickBot="1">
      <c r="A27" s="26"/>
      <c r="B27" s="27"/>
      <c r="C27" s="27"/>
      <c r="D27" s="27"/>
      <c r="E27" s="27"/>
      <c r="F27" s="27"/>
      <c r="G27" s="12"/>
      <c r="H27" s="13">
        <f>+ROUNDUP(H26/2,0)</f>
        <v>2</v>
      </c>
      <c r="I27" s="14" t="s">
        <v>27</v>
      </c>
      <c r="J27" s="14"/>
      <c r="K27" s="15"/>
      <c r="L27" s="27"/>
      <c r="M27" s="27"/>
      <c r="N27" s="27"/>
      <c r="O27" s="29"/>
    </row>
    <row r="28" spans="1:15" ht="13.5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</sheetData>
  <mergeCells count="1">
    <mergeCell ref="A4:B4"/>
  </mergeCells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OLSAN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Sannikov</dc:creator>
  <cp:keywords/>
  <dc:description/>
  <cp:lastModifiedBy>Aladin Niazmand</cp:lastModifiedBy>
  <cp:lastPrinted>2002-04-12T00:54:21Z</cp:lastPrinted>
  <dcterms:created xsi:type="dcterms:W3CDTF">2002-03-31T22:03:37Z</dcterms:created>
  <dcterms:modified xsi:type="dcterms:W3CDTF">2004-11-02T13:01:02Z</dcterms:modified>
  <cp:category/>
  <cp:version/>
  <cp:contentType/>
  <cp:contentStatus/>
</cp:coreProperties>
</file>